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05"/>
  </bookViews>
  <sheets>
    <sheet name="总表" sheetId="7" r:id="rId1"/>
    <sheet name="城中村改造资金 " sheetId="5" state="hidden" r:id="rId2"/>
    <sheet name="奖励资金" sheetId="6" state="hidden" r:id="rId3"/>
    <sheet name="各市计划任务数据" sheetId="3" state="hidden" r:id="rId4"/>
    <sheet name="拆除新建因素" sheetId="4" state="hidden" r:id="rId5"/>
    <sheet name="权重系数" sheetId="8" state="hidden" r:id="rId6"/>
  </sheets>
  <calcPr calcId="144525"/>
</workbook>
</file>

<file path=xl/sharedStrings.xml><?xml version="1.0" encoding="utf-8"?>
<sst xmlns="http://schemas.openxmlformats.org/spreadsheetml/2006/main" count="102" uniqueCount="57">
  <si>
    <t>2025年中央财政城镇保障性安居工程补助资金
（城中村改造）分配方案</t>
  </si>
  <si>
    <t>序号</t>
  </si>
  <si>
    <t>城市</t>
  </si>
  <si>
    <t>应分配资金总额
（万元）</t>
  </si>
  <si>
    <t>提前下达资金
（万元）</t>
  </si>
  <si>
    <t>本次下达资金
（万元）</t>
  </si>
  <si>
    <t>广州市</t>
  </si>
  <si>
    <t>佛山市</t>
  </si>
  <si>
    <t>东莞市</t>
  </si>
  <si>
    <t>合计</t>
  </si>
  <si>
    <r>
      <rPr>
        <sz val="16"/>
        <rFont val="方正小标宋简体"/>
        <charset val="134"/>
      </rPr>
      <t xml:space="preserve">2025年下达中央财政城镇保障性安居工程补助资金分配计算表——城中村改造资金
</t>
    </r>
    <r>
      <rPr>
        <b/>
        <sz val="14"/>
        <rFont val="楷体_GB2312"/>
        <charset val="134"/>
      </rPr>
      <t>（清算提前下达城中村改造资金以及下达第二笔资金）</t>
    </r>
  </si>
  <si>
    <t>拆除新建部分</t>
  </si>
  <si>
    <t>整治提升部分</t>
  </si>
  <si>
    <t>本次下达总额
（万元）</t>
  </si>
  <si>
    <t>该市分配金额
（万元）</t>
  </si>
  <si>
    <t>结果</t>
  </si>
  <si>
    <t>该市城中村改造
拆除新建因素</t>
  </si>
  <si>
    <t>该市
财力综合系数</t>
  </si>
  <si>
    <t>（因素*权重系数）
三市的总和</t>
  </si>
  <si>
    <t>权重系数</t>
  </si>
  <si>
    <t>该市整治提升
户数</t>
  </si>
  <si>
    <t>（户数*权重系数）
三市的总和</t>
  </si>
  <si>
    <r>
      <rPr>
        <sz val="16"/>
        <rFont val="方正小标宋简体"/>
        <charset val="134"/>
      </rPr>
      <t xml:space="preserve">2025年下达中央财政城镇保障性安居工程补助资金分配计算表——奖励资金
</t>
    </r>
    <r>
      <rPr>
        <b/>
        <sz val="14"/>
        <rFont val="楷体_GB2312"/>
        <charset val="134"/>
      </rPr>
      <t>（清算提前下达城中村改造资金以及下达第二笔资金）</t>
    </r>
  </si>
  <si>
    <t>按计划任务量分配奖励资金计算：</t>
  </si>
  <si>
    <t>扣减广州市奖励资金后分配方案：</t>
  </si>
  <si>
    <t>拆除新建户数（户）</t>
  </si>
  <si>
    <t>新开工安置房套数（套）</t>
  </si>
  <si>
    <t>整治提升户数（户）</t>
  </si>
  <si>
    <t>绩效调节系数</t>
  </si>
  <si>
    <t>∑</t>
  </si>
  <si>
    <t>城中村奖励资金总额（万元）</t>
  </si>
  <si>
    <t>该市分配金额（万元）</t>
  </si>
  <si>
    <t>——</t>
  </si>
  <si>
    <t>各市改造涉及户数及安置房套数统计过程</t>
  </si>
  <si>
    <t>拆除新建类户数
（户）</t>
  </si>
  <si>
    <t>拆整结合类户数（户）</t>
  </si>
  <si>
    <t>整治提升类户数
（户）</t>
  </si>
  <si>
    <t>拆除新建总户数
（户）</t>
  </si>
  <si>
    <t>整治提升总户数
（户）</t>
  </si>
  <si>
    <t>安置住房建设规模（套）</t>
  </si>
  <si>
    <t>拆除新建户数</t>
  </si>
  <si>
    <t>整治提升户数</t>
  </si>
  <si>
    <t>2025年新开工</t>
  </si>
  <si>
    <t>2025年基本建成</t>
  </si>
  <si>
    <t>2025年竣工</t>
  </si>
  <si>
    <t>广州</t>
  </si>
  <si>
    <t>佛山</t>
  </si>
  <si>
    <t>东莞</t>
  </si>
  <si>
    <t>各市“城中村改造拆除新建因素”计算</t>
  </si>
  <si>
    <t>该市城中村改造拆除新建总户数
（户）</t>
  </si>
  <si>
    <t>计算比例</t>
  </si>
  <si>
    <t>该市城中村改造2025年新开工安置住房套数（户）</t>
  </si>
  <si>
    <t>拆除新建因素</t>
  </si>
  <si>
    <t>计划新开工安置房套数（套）</t>
  </si>
  <si>
    <t>调节系数</t>
  </si>
  <si>
    <t>拆除新建权重</t>
  </si>
  <si>
    <t>整治提升权重</t>
  </si>
</sst>
</file>

<file path=xl/styles.xml><?xml version="1.0" encoding="utf-8"?>
<styleSheet xmlns="http://schemas.openxmlformats.org/spreadsheetml/2006/main">
  <numFmts count="7">
    <numFmt numFmtId="176" formatCode="0.0000_ "/>
    <numFmt numFmtId="177" formatCode="0_ "/>
    <numFmt numFmtId="178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方正仿宋_GB2312"/>
      <charset val="134"/>
    </font>
    <font>
      <sz val="14"/>
      <color theme="1"/>
      <name val="黑体"/>
      <charset val="134"/>
    </font>
    <font>
      <sz val="11"/>
      <name val="宋体"/>
      <charset val="134"/>
      <scheme val="minor"/>
    </font>
    <font>
      <sz val="11"/>
      <color theme="1"/>
      <name val="黑体"/>
      <charset val="134"/>
    </font>
    <font>
      <sz val="11"/>
      <name val="黑体"/>
      <charset val="134"/>
    </font>
    <font>
      <sz val="16"/>
      <name val="方正小标宋简体"/>
      <charset val="134"/>
    </font>
    <font>
      <b/>
      <sz val="10"/>
      <name val="仿宋_GB2312"/>
      <charset val="134"/>
    </font>
    <font>
      <b/>
      <sz val="10"/>
      <name val="方正仿宋_GB2312"/>
      <charset val="134"/>
    </font>
    <font>
      <sz val="11"/>
      <color theme="1"/>
      <name val="方正仿宋_GB2312"/>
      <charset val="134"/>
    </font>
    <font>
      <sz val="11"/>
      <color theme="1"/>
      <name val="Times New Roman Regular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4"/>
      <name val="楷体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5" fillId="17" borderId="0" applyNumberFormat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7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29" fillId="27" borderId="15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24" fillId="18" borderId="15" applyNumberFormat="false" applyAlignment="false" applyProtection="false">
      <alignment vertical="center"/>
    </xf>
    <xf numFmtId="0" fontId="32" fillId="27" borderId="17" applyNumberFormat="false" applyAlignment="false" applyProtection="false">
      <alignment vertical="center"/>
    </xf>
    <xf numFmtId="0" fontId="19" fillId="12" borderId="12" applyNumberFormat="false" applyAlignment="false" applyProtection="false">
      <alignment vertical="center"/>
    </xf>
    <xf numFmtId="0" fontId="33" fillId="0" borderId="18" applyNumberFormat="false" applyFill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0" fillId="10" borderId="11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4" fillId="33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31" fillId="28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178" fontId="0" fillId="0" borderId="3" xfId="0" applyNumberFormat="true" applyFill="true" applyBorder="true" applyAlignment="true">
      <alignment horizontal="center" vertical="center" wrapText="true"/>
    </xf>
    <xf numFmtId="0" fontId="0" fillId="0" borderId="3" xfId="0" applyFill="true" applyBorder="true" applyAlignment="true">
      <alignment horizontal="center" vertical="center" wrapText="true"/>
    </xf>
    <xf numFmtId="0" fontId="0" fillId="0" borderId="4" xfId="0" applyFill="true" applyBorder="true" applyAlignment="true">
      <alignment horizontal="center" vertical="center" wrapText="true"/>
    </xf>
    <xf numFmtId="177" fontId="0" fillId="0" borderId="3" xfId="0" applyNumberFormat="true" applyFill="true" applyBorder="true" applyAlignment="true">
      <alignment horizontal="center" vertical="center"/>
    </xf>
    <xf numFmtId="0" fontId="0" fillId="0" borderId="3" xfId="0" applyFill="true" applyBorder="true" applyAlignment="true">
      <alignment horizontal="center" vertical="center"/>
    </xf>
    <xf numFmtId="9" fontId="0" fillId="0" borderId="3" xfId="0" applyNumberFormat="true" applyFill="true" applyBorder="true" applyAlignment="true">
      <alignment horizontal="center" vertical="center"/>
    </xf>
    <xf numFmtId="0" fontId="2" fillId="0" borderId="5" xfId="0" applyFont="true" applyFill="true" applyBorder="true" applyAlignment="true">
      <alignment horizontal="center" vertical="center"/>
    </xf>
    <xf numFmtId="0" fontId="0" fillId="2" borderId="3" xfId="0" applyFill="true" applyBorder="true" applyAlignment="true">
      <alignment horizontal="center" vertical="center" wrapText="true"/>
    </xf>
    <xf numFmtId="0" fontId="0" fillId="2" borderId="3" xfId="0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178" fontId="1" fillId="0" borderId="3" xfId="0" applyNumberFormat="true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1" fillId="2" borderId="3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vertical="center"/>
    </xf>
    <xf numFmtId="0" fontId="4" fillId="2" borderId="3" xfId="0" applyFont="true" applyFill="true" applyBorder="true" applyAlignment="true">
      <alignment horizontal="center" vertical="center"/>
    </xf>
    <xf numFmtId="0" fontId="5" fillId="2" borderId="3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 wrapText="true"/>
    </xf>
    <xf numFmtId="0" fontId="1" fillId="2" borderId="3" xfId="0" applyFont="true" applyFill="true" applyBorder="true" applyAlignment="true">
      <alignment horizontal="center" vertical="center"/>
    </xf>
    <xf numFmtId="0" fontId="6" fillId="0" borderId="0" xfId="2" applyFont="true" applyFill="true" applyBorder="true" applyAlignment="true">
      <alignment horizontal="center" vertical="center" wrapText="true"/>
    </xf>
    <xf numFmtId="0" fontId="7" fillId="0" borderId="7" xfId="2" applyFont="true" applyFill="true" applyBorder="true" applyAlignment="true">
      <alignment horizontal="left" vertical="center" wrapText="true"/>
    </xf>
    <xf numFmtId="0" fontId="7" fillId="0" borderId="3" xfId="2" applyFont="true" applyFill="true" applyBorder="true" applyAlignment="true">
      <alignment horizontal="center" vertical="center" wrapText="true"/>
    </xf>
    <xf numFmtId="0" fontId="8" fillId="0" borderId="3" xfId="2" applyFont="true" applyFill="true" applyBorder="true" applyAlignment="true">
      <alignment horizontal="center" vertical="center" wrapText="true"/>
    </xf>
    <xf numFmtId="0" fontId="9" fillId="0" borderId="8" xfId="0" applyFont="true" applyBorder="true" applyAlignment="true">
      <alignment horizontal="center" vertical="center"/>
    </xf>
    <xf numFmtId="0" fontId="0" fillId="0" borderId="8" xfId="0" applyBorder="true" applyAlignment="true">
      <alignment horizontal="center" vertical="center"/>
    </xf>
    <xf numFmtId="0" fontId="9" fillId="0" borderId="3" xfId="0" applyFont="true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1" fillId="0" borderId="0" xfId="0" applyFont="true" applyAlignment="true">
      <alignment horizontal="left" vertical="center"/>
    </xf>
    <xf numFmtId="0" fontId="10" fillId="0" borderId="8" xfId="0" applyFont="true" applyBorder="true" applyAlignment="true">
      <alignment horizontal="center" vertical="center"/>
    </xf>
    <xf numFmtId="0" fontId="4" fillId="0" borderId="9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0" fontId="4" fillId="0" borderId="8" xfId="0" applyFont="true" applyBorder="true" applyAlignment="true">
      <alignment horizontal="center" vertical="center"/>
    </xf>
    <xf numFmtId="0" fontId="10" fillId="0" borderId="10" xfId="0" applyFont="true" applyBorder="true" applyAlignment="true">
      <alignment horizontal="center" vertical="center"/>
    </xf>
    <xf numFmtId="178" fontId="0" fillId="0" borderId="8" xfId="0" applyNumberFormat="true" applyBorder="true">
      <alignment vertical="center"/>
    </xf>
    <xf numFmtId="0" fontId="6" fillId="0" borderId="7" xfId="2" applyFont="true" applyFill="true" applyBorder="true" applyAlignment="true">
      <alignment horizontal="center" vertical="center" wrapText="true"/>
    </xf>
    <xf numFmtId="176" fontId="0" fillId="0" borderId="8" xfId="0" applyNumberFormat="true" applyBorder="true" applyAlignment="true">
      <alignment horizontal="center" vertical="center"/>
    </xf>
    <xf numFmtId="178" fontId="0" fillId="0" borderId="3" xfId="0" applyNumberFormat="true" applyBorder="true">
      <alignment vertical="center"/>
    </xf>
    <xf numFmtId="178" fontId="0" fillId="0" borderId="0" xfId="0" applyNumberFormat="true">
      <alignment vertical="center"/>
    </xf>
    <xf numFmtId="0" fontId="11" fillId="0" borderId="3" xfId="2" applyFont="true" applyFill="true" applyBorder="true" applyAlignment="true">
      <alignment horizontal="center" vertical="center"/>
    </xf>
    <xf numFmtId="0" fontId="11" fillId="0" borderId="3" xfId="2" applyFont="true" applyFill="true" applyBorder="true" applyAlignment="true">
      <alignment horizontal="center" vertical="center" wrapText="true"/>
    </xf>
    <xf numFmtId="0" fontId="12" fillId="0" borderId="3" xfId="1" applyFont="true" applyBorder="true" applyAlignment="true">
      <alignment horizontal="center" vertical="center"/>
    </xf>
    <xf numFmtId="4" fontId="12" fillId="0" borderId="3" xfId="2" applyNumberFormat="true" applyFont="true" applyFill="true" applyBorder="true" applyAlignment="true">
      <alignment horizontal="center" vertical="center"/>
    </xf>
    <xf numFmtId="0" fontId="13" fillId="0" borderId="8" xfId="0" applyFont="true" applyBorder="true" applyAlignment="true">
      <alignment horizontal="center" vertical="center"/>
    </xf>
  </cellXfs>
  <cellStyles count="51">
    <cellStyle name="常规" xfId="0" builtinId="0"/>
    <cellStyle name="常规 25" xfId="1"/>
    <cellStyle name="常规 12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E6"/>
  <sheetViews>
    <sheetView tabSelected="1" workbookViewId="0">
      <selection activeCell="F6" sqref="F6"/>
    </sheetView>
  </sheetViews>
  <sheetFormatPr defaultColWidth="9.23333333333333" defaultRowHeight="13.5" outlineLevelRow="5" outlineLevelCol="4"/>
  <cols>
    <col min="2" max="2" width="14.475" customWidth="true"/>
    <col min="3" max="3" width="17.8916666666667" customWidth="true"/>
    <col min="4" max="4" width="12.7" customWidth="true"/>
    <col min="5" max="5" width="17.2333333333333" customWidth="true"/>
  </cols>
  <sheetData>
    <row r="1" ht="86" customHeight="true" spans="1:5">
      <c r="A1" s="28" t="s">
        <v>0</v>
      </c>
      <c r="B1" s="28"/>
      <c r="C1" s="28"/>
      <c r="D1" s="28"/>
      <c r="E1" s="28"/>
    </row>
    <row r="2" ht="41" customHeight="true" spans="1:5">
      <c r="A2" s="47" t="s">
        <v>1</v>
      </c>
      <c r="B2" s="47" t="s">
        <v>2</v>
      </c>
      <c r="C2" s="48" t="s">
        <v>3</v>
      </c>
      <c r="D2" s="48" t="s">
        <v>4</v>
      </c>
      <c r="E2" s="48" t="s">
        <v>5</v>
      </c>
    </row>
    <row r="3" ht="41" customHeight="true" spans="1:5">
      <c r="A3" s="49">
        <v>1</v>
      </c>
      <c r="B3" s="49" t="s">
        <v>6</v>
      </c>
      <c r="C3" s="50">
        <v>46101.7693441667</v>
      </c>
      <c r="D3" s="50">
        <v>54412.95</v>
      </c>
      <c r="E3" s="50">
        <v>-8311.18065583329</v>
      </c>
    </row>
    <row r="4" ht="41" customHeight="true" spans="1:5">
      <c r="A4" s="49">
        <v>2</v>
      </c>
      <c r="B4" s="49" t="s">
        <v>7</v>
      </c>
      <c r="C4" s="50">
        <v>15304.4861064532</v>
      </c>
      <c r="D4" s="50">
        <v>30418.65</v>
      </c>
      <c r="E4" s="50">
        <v>-15114.1638935468</v>
      </c>
    </row>
    <row r="5" ht="41" customHeight="true" spans="1:5">
      <c r="A5" s="49">
        <v>3</v>
      </c>
      <c r="B5" s="49" t="s">
        <v>8</v>
      </c>
      <c r="C5" s="50">
        <v>15230.7445493801</v>
      </c>
      <c r="D5" s="50">
        <v>18647.4</v>
      </c>
      <c r="E5" s="50">
        <v>-3416.65545061994</v>
      </c>
    </row>
    <row r="6" ht="41" customHeight="true" spans="1:5">
      <c r="A6" s="51" t="s">
        <v>9</v>
      </c>
      <c r="B6" s="51"/>
      <c r="C6" s="51">
        <f>SUM(C3:C5)</f>
        <v>76637</v>
      </c>
      <c r="D6" s="51">
        <v>103479</v>
      </c>
      <c r="E6" s="51">
        <v>-26842</v>
      </c>
    </row>
  </sheetData>
  <mergeCells count="2">
    <mergeCell ref="A1:E1"/>
    <mergeCell ref="A6:B6"/>
  </mergeCells>
  <printOptions horizontalCentered="true"/>
  <pageMargins left="0.751388888888889" right="0.751388888888889" top="0.708333333333333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"/>
  <sheetViews>
    <sheetView zoomScale="115" zoomScaleNormal="115" workbookViewId="0">
      <selection activeCell="I10" sqref="I10"/>
    </sheetView>
  </sheetViews>
  <sheetFormatPr defaultColWidth="9.23333333333333" defaultRowHeight="13.5" outlineLevelRow="6"/>
  <cols>
    <col min="3" max="3" width="12.925"/>
    <col min="4" max="4" width="15.6416666666667" customWidth="true"/>
    <col min="5" max="5" width="15.3916666666667" customWidth="true"/>
    <col min="6" max="6" width="20.0666666666667" customWidth="true"/>
    <col min="7" max="7" width="10.225" customWidth="true"/>
    <col min="8" max="8" width="12.925"/>
    <col min="9" max="9" width="13.925" customWidth="true"/>
    <col min="10" max="10" width="14.2916666666667" customWidth="true"/>
    <col min="11" max="11" width="19.65" customWidth="true"/>
    <col min="13" max="13" width="10.3" customWidth="true"/>
    <col min="14" max="14" width="10.5166666666667" customWidth="true"/>
  </cols>
  <sheetData>
    <row r="1" ht="50" customHeight="true" spans="1:14">
      <c r="A1" s="43" t="s">
        <v>10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ht="15" spans="1:14">
      <c r="A2" s="30" t="s">
        <v>1</v>
      </c>
      <c r="B2" s="31" t="s">
        <v>2</v>
      </c>
      <c r="C2" s="17" t="s">
        <v>11</v>
      </c>
      <c r="D2" s="17"/>
      <c r="E2" s="17"/>
      <c r="F2" s="17"/>
      <c r="G2" s="17"/>
      <c r="H2" s="17" t="s">
        <v>12</v>
      </c>
      <c r="I2" s="17"/>
      <c r="J2" s="17"/>
      <c r="K2" s="17"/>
      <c r="L2" s="17"/>
      <c r="M2" s="17" t="s">
        <v>13</v>
      </c>
      <c r="N2" s="17" t="s">
        <v>14</v>
      </c>
    </row>
    <row r="3" ht="30" spans="1:14">
      <c r="A3" s="30"/>
      <c r="B3" s="31"/>
      <c r="C3" s="17" t="s">
        <v>15</v>
      </c>
      <c r="D3" s="17" t="s">
        <v>16</v>
      </c>
      <c r="E3" s="17" t="s">
        <v>17</v>
      </c>
      <c r="F3" s="17" t="s">
        <v>18</v>
      </c>
      <c r="G3" s="17" t="s">
        <v>19</v>
      </c>
      <c r="H3" s="17" t="s">
        <v>15</v>
      </c>
      <c r="I3" s="17" t="s">
        <v>20</v>
      </c>
      <c r="J3" s="17" t="s">
        <v>17</v>
      </c>
      <c r="K3" s="17" t="s">
        <v>21</v>
      </c>
      <c r="L3" s="17" t="s">
        <v>19</v>
      </c>
      <c r="M3" s="17"/>
      <c r="N3" s="17"/>
    </row>
    <row r="4" ht="15" spans="1:14">
      <c r="A4" s="32">
        <v>1</v>
      </c>
      <c r="B4" s="32" t="s">
        <v>6</v>
      </c>
      <c r="C4" s="44">
        <f>D4*E4*G4/F4</f>
        <v>0.528581708832007</v>
      </c>
      <c r="D4" s="33">
        <f>拆除新建因素!G3</f>
        <v>15652.5</v>
      </c>
      <c r="E4" s="33">
        <v>7</v>
      </c>
      <c r="F4" s="33">
        <f t="shared" ref="F4:F6" si="0">D4*E4+D5*E5+D6*E6</f>
        <v>124371.5</v>
      </c>
      <c r="G4" s="33">
        <v>0.6</v>
      </c>
      <c r="H4" s="44">
        <f>I4*J4*L4/K4</f>
        <v>0.0852410129767258</v>
      </c>
      <c r="I4" s="33">
        <f>各市计划任务数据!H4</f>
        <v>9147</v>
      </c>
      <c r="J4" s="33">
        <v>7</v>
      </c>
      <c r="K4" s="33">
        <f t="shared" ref="K4:K6" si="1">I4*J4+I5*J5+I6*J6</f>
        <v>300461</v>
      </c>
      <c r="L4" s="33">
        <v>0.4</v>
      </c>
      <c r="M4" s="33">
        <v>75106</v>
      </c>
      <c r="N4" s="42">
        <f>(C4+H4)*$M$4</f>
        <v>46101.7693441667</v>
      </c>
    </row>
    <row r="5" ht="15" spans="1:14">
      <c r="A5" s="34">
        <v>2</v>
      </c>
      <c r="B5" s="34" t="s">
        <v>7</v>
      </c>
      <c r="C5" s="44">
        <f>D5*E5*G5/F5</f>
        <v>0.0530282259199254</v>
      </c>
      <c r="D5" s="35">
        <f>拆除新建因素!G4</f>
        <v>1374</v>
      </c>
      <c r="E5" s="35">
        <v>8</v>
      </c>
      <c r="F5" s="33">
        <f>D4*E4+D5*E5+D6*E6</f>
        <v>124371.5</v>
      </c>
      <c r="G5" s="33">
        <v>0.6</v>
      </c>
      <c r="H5" s="44">
        <f>I5*J5*L5/K5</f>
        <v>0.14181940418224</v>
      </c>
      <c r="I5" s="35">
        <f>各市计划任务数据!H5</f>
        <v>13316</v>
      </c>
      <c r="J5" s="35">
        <v>8</v>
      </c>
      <c r="K5" s="33">
        <f>I4*J4+I5*J5+I6*J6</f>
        <v>300461</v>
      </c>
      <c r="L5" s="33">
        <v>0.4</v>
      </c>
      <c r="M5" s="35"/>
      <c r="N5" s="45">
        <f>(C5+H5)*$M$4</f>
        <v>14634.2261064532</v>
      </c>
    </row>
    <row r="6" ht="15" spans="1:14">
      <c r="A6" s="34">
        <v>3</v>
      </c>
      <c r="B6" s="34" t="s">
        <v>8</v>
      </c>
      <c r="C6" s="44">
        <f>D6*E6*G6/F6</f>
        <v>0.0183900652480673</v>
      </c>
      <c r="D6" s="35">
        <f>拆除新建因素!G5</f>
        <v>476.5</v>
      </c>
      <c r="E6" s="35">
        <v>8</v>
      </c>
      <c r="F6" s="33">
        <f>D4*E4+D5*E5+D6*E6</f>
        <v>124371.5</v>
      </c>
      <c r="G6" s="33">
        <v>0.6</v>
      </c>
      <c r="H6" s="44">
        <f>I6*J6*L6/K6</f>
        <v>0.172939582841034</v>
      </c>
      <c r="I6" s="35">
        <f>各市计划任务数据!H6</f>
        <v>16238</v>
      </c>
      <c r="J6" s="35">
        <v>8</v>
      </c>
      <c r="K6" s="33">
        <f>I4*J4+I5*J5+I6*J6</f>
        <v>300461</v>
      </c>
      <c r="L6" s="33">
        <v>0.4</v>
      </c>
      <c r="M6" s="35"/>
      <c r="N6" s="45">
        <f>(C6+H6)*$M$4</f>
        <v>14370.0045493801</v>
      </c>
    </row>
    <row r="7" spans="14:14">
      <c r="N7" s="46"/>
    </row>
  </sheetData>
  <mergeCells count="8">
    <mergeCell ref="A1:N1"/>
    <mergeCell ref="C2:G2"/>
    <mergeCell ref="H2:L2"/>
    <mergeCell ref="A2:A3"/>
    <mergeCell ref="B2:B3"/>
    <mergeCell ref="M2:M3"/>
    <mergeCell ref="M4:M6"/>
    <mergeCell ref="N2:N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zoomScale="115" zoomScaleNormal="115" workbookViewId="0">
      <selection activeCell="A10" sqref="A10:I10"/>
    </sheetView>
  </sheetViews>
  <sheetFormatPr defaultColWidth="9.23333333333333" defaultRowHeight="13.5"/>
  <cols>
    <col min="3" max="3" width="22.4583333333333" customWidth="true"/>
    <col min="4" max="4" width="27.3083333333333" customWidth="true"/>
    <col min="5" max="5" width="22.4583333333333" customWidth="true"/>
    <col min="6" max="6" width="16.3916666666667" customWidth="true"/>
    <col min="7" max="7" width="10.225" customWidth="true"/>
    <col min="8" max="8" width="11.975" customWidth="true"/>
    <col min="9" max="9" width="13.925" customWidth="true"/>
    <col min="10" max="10" width="14.2916666666667" customWidth="true"/>
    <col min="11" max="11" width="15.275" customWidth="true"/>
    <col min="13" max="13" width="10.3" customWidth="true"/>
    <col min="14" max="14" width="10.5166666666667" customWidth="true"/>
  </cols>
  <sheetData>
    <row r="1" ht="50" customHeight="true" spans="1:14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>
      <c r="A2" s="29" t="s">
        <v>23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ht="15" spans="1:14">
      <c r="A3" s="30" t="s">
        <v>1</v>
      </c>
      <c r="B3" s="31" t="s">
        <v>2</v>
      </c>
      <c r="C3" s="17" t="s">
        <v>11</v>
      </c>
      <c r="D3" s="17"/>
      <c r="E3" s="17"/>
      <c r="F3" s="17"/>
      <c r="G3" s="17"/>
      <c r="H3" s="17" t="s">
        <v>12</v>
      </c>
      <c r="I3" s="17"/>
      <c r="J3" s="17"/>
      <c r="K3" s="17"/>
      <c r="L3" s="17"/>
      <c r="M3" s="17" t="s">
        <v>13</v>
      </c>
      <c r="N3" s="17" t="s">
        <v>14</v>
      </c>
    </row>
    <row r="4" ht="45" spans="1:14">
      <c r="A4" s="30"/>
      <c r="B4" s="31"/>
      <c r="C4" s="17" t="s">
        <v>15</v>
      </c>
      <c r="D4" s="17" t="s">
        <v>16</v>
      </c>
      <c r="E4" s="17" t="s">
        <v>17</v>
      </c>
      <c r="F4" s="17" t="s">
        <v>18</v>
      </c>
      <c r="G4" s="17" t="s">
        <v>19</v>
      </c>
      <c r="H4" s="17" t="s">
        <v>15</v>
      </c>
      <c r="I4" s="17" t="s">
        <v>20</v>
      </c>
      <c r="J4" s="17" t="s">
        <v>17</v>
      </c>
      <c r="K4" s="17" t="s">
        <v>21</v>
      </c>
      <c r="L4" s="17" t="s">
        <v>19</v>
      </c>
      <c r="M4" s="17"/>
      <c r="N4" s="17"/>
    </row>
    <row r="5" ht="15" spans="1:14">
      <c r="A5" s="32">
        <v>1</v>
      </c>
      <c r="B5" s="32" t="s">
        <v>6</v>
      </c>
      <c r="C5" s="33">
        <f>ROUND(D5*E5*$G$5/$F$5,4)</f>
        <v>0.5286</v>
      </c>
      <c r="D5" s="33">
        <f>拆除新建因素!G3</f>
        <v>15652.5</v>
      </c>
      <c r="E5" s="33">
        <v>7</v>
      </c>
      <c r="F5" s="33">
        <f>D5*E5+D6*E6+D7*E7</f>
        <v>124371.5</v>
      </c>
      <c r="G5" s="33">
        <v>0.6</v>
      </c>
      <c r="H5" s="33">
        <f>ROUND(I5*J5*$L$5/$K$5,4)</f>
        <v>0.0852</v>
      </c>
      <c r="I5" s="33">
        <f>各市计划任务数据!H4</f>
        <v>9147</v>
      </c>
      <c r="J5" s="33">
        <v>7</v>
      </c>
      <c r="K5" s="33">
        <f>I5*J5+I6*J6+I7*J7</f>
        <v>300461</v>
      </c>
      <c r="L5" s="33">
        <v>0.4</v>
      </c>
      <c r="M5" s="33">
        <v>3965</v>
      </c>
      <c r="N5" s="42">
        <f>(C5+H5)*$M$5</f>
        <v>2433.717</v>
      </c>
    </row>
    <row r="6" ht="15" spans="1:14">
      <c r="A6" s="34">
        <v>2</v>
      </c>
      <c r="B6" s="34" t="s">
        <v>7</v>
      </c>
      <c r="C6" s="35">
        <f>ROUND(D6*E6*$G$5/$F$5,4)</f>
        <v>0.053</v>
      </c>
      <c r="D6" s="35">
        <f>拆除新建因素!G4</f>
        <v>1374</v>
      </c>
      <c r="E6" s="35">
        <v>8</v>
      </c>
      <c r="F6" s="35"/>
      <c r="G6" s="35"/>
      <c r="H6" s="35">
        <f>ROUND(I6*J6*$L$5/$K$5,4)</f>
        <v>0.1418</v>
      </c>
      <c r="I6" s="35">
        <f>各市计划任务数据!H5</f>
        <v>13316</v>
      </c>
      <c r="J6" s="35">
        <v>8</v>
      </c>
      <c r="K6" s="35"/>
      <c r="L6" s="35"/>
      <c r="M6" s="35"/>
      <c r="N6" s="42">
        <f>(C6+H6)*$M$5</f>
        <v>772.382</v>
      </c>
    </row>
    <row r="7" ht="15" spans="1:14">
      <c r="A7" s="34">
        <v>3</v>
      </c>
      <c r="B7" s="34" t="s">
        <v>8</v>
      </c>
      <c r="C7" s="35">
        <f>ROUND(D7*E7*$G$5/$F$5,4)</f>
        <v>0.0184</v>
      </c>
      <c r="D7" s="35">
        <f>拆除新建因素!G5</f>
        <v>476.5</v>
      </c>
      <c r="E7" s="35">
        <v>8</v>
      </c>
      <c r="F7" s="35"/>
      <c r="G7" s="35"/>
      <c r="H7" s="35">
        <f>ROUND(I7*J7*$L$5/$K$5,4)</f>
        <v>0.1729</v>
      </c>
      <c r="I7" s="35">
        <f>各市计划任务数据!H6</f>
        <v>16238</v>
      </c>
      <c r="J7" s="35">
        <v>8</v>
      </c>
      <c r="K7" s="35"/>
      <c r="L7" s="35"/>
      <c r="M7" s="35"/>
      <c r="N7" s="42">
        <f>(C7+H7)*$M$5</f>
        <v>758.5045</v>
      </c>
    </row>
    <row r="8" spans="14:14">
      <c r="N8">
        <f>SUM(N5:N7)</f>
        <v>3964.6035</v>
      </c>
    </row>
    <row r="10" ht="15" spans="1:9">
      <c r="A10" s="36" t="s">
        <v>24</v>
      </c>
      <c r="B10" s="36"/>
      <c r="C10" s="36"/>
      <c r="D10" s="36"/>
      <c r="E10" s="36"/>
      <c r="F10" s="36"/>
      <c r="G10" s="36"/>
      <c r="H10" s="36"/>
      <c r="I10" s="36"/>
    </row>
    <row r="11" ht="38.25" spans="1:9">
      <c r="A11" s="30" t="s">
        <v>1</v>
      </c>
      <c r="B11" s="31" t="s">
        <v>2</v>
      </c>
      <c r="C11" s="31" t="s">
        <v>25</v>
      </c>
      <c r="D11" s="31" t="s">
        <v>26</v>
      </c>
      <c r="E11" s="31" t="s">
        <v>27</v>
      </c>
      <c r="F11" s="31" t="s">
        <v>28</v>
      </c>
      <c r="G11" s="31" t="s">
        <v>29</v>
      </c>
      <c r="H11" s="31" t="s">
        <v>30</v>
      </c>
      <c r="I11" s="31" t="s">
        <v>31</v>
      </c>
    </row>
    <row r="12" ht="15.75" spans="1:9">
      <c r="A12" s="32">
        <v>1</v>
      </c>
      <c r="B12" s="32" t="s">
        <v>6</v>
      </c>
      <c r="C12" s="37">
        <f>各市计划任务数据!G4</f>
        <v>10201</v>
      </c>
      <c r="D12" s="37">
        <f>各市计划任务数据!I4</f>
        <v>21104</v>
      </c>
      <c r="E12" s="37">
        <f>各市计划任务数据!H4</f>
        <v>9147</v>
      </c>
      <c r="F12" s="37">
        <v>0</v>
      </c>
      <c r="G12" s="37">
        <f>(C12+D12+E12)*F12</f>
        <v>0</v>
      </c>
      <c r="H12" s="41">
        <f>ROUND(M5-N5,0)</f>
        <v>1531</v>
      </c>
      <c r="I12" s="37">
        <f>ROUND(G12/$G$15*$H$12,2)</f>
        <v>0</v>
      </c>
    </row>
    <row r="13" ht="15.75" spans="1:9">
      <c r="A13" s="34">
        <v>2</v>
      </c>
      <c r="B13" s="34" t="s">
        <v>7</v>
      </c>
      <c r="C13" s="37">
        <f>各市计划任务数据!G5</f>
        <v>767</v>
      </c>
      <c r="D13" s="37">
        <f>各市计划任务数据!I5</f>
        <v>1981</v>
      </c>
      <c r="E13" s="37">
        <f>各市计划任务数据!H5</f>
        <v>13316</v>
      </c>
      <c r="F13" s="37">
        <v>1</v>
      </c>
      <c r="G13" s="37">
        <f>(C13+D13+E13)*F13</f>
        <v>16064</v>
      </c>
      <c r="H13" s="41"/>
      <c r="I13" s="37">
        <f>ROUND(G13/$G$15*$H$12,2)</f>
        <v>670.26</v>
      </c>
    </row>
    <row r="14" ht="15.75" spans="1:9">
      <c r="A14" s="34">
        <v>3</v>
      </c>
      <c r="B14" s="34" t="s">
        <v>8</v>
      </c>
      <c r="C14" s="37">
        <f>各市计划任务数据!G6</f>
        <v>203</v>
      </c>
      <c r="D14" s="37">
        <f>各市计划任务数据!I6</f>
        <v>750</v>
      </c>
      <c r="E14" s="37">
        <f>各市计划任务数据!H6</f>
        <v>16238</v>
      </c>
      <c r="F14" s="37">
        <v>1.2</v>
      </c>
      <c r="G14" s="37">
        <f>(C14+D14+E14)*F14</f>
        <v>20629.2</v>
      </c>
      <c r="H14" s="37"/>
      <c r="I14" s="37">
        <f>ROUND(G14/$G$15*$H$12,2)</f>
        <v>860.74</v>
      </c>
    </row>
    <row r="15" spans="1:9">
      <c r="A15" s="38" t="s">
        <v>9</v>
      </c>
      <c r="B15" s="39"/>
      <c r="C15" s="40">
        <f>SUM(C12:C14)</f>
        <v>11171</v>
      </c>
      <c r="D15" s="40">
        <f t="shared" ref="D15:I15" si="0">SUM(D12:D14)</f>
        <v>23835</v>
      </c>
      <c r="E15" s="40">
        <f t="shared" si="0"/>
        <v>38701</v>
      </c>
      <c r="F15" s="40">
        <f t="shared" si="0"/>
        <v>2.2</v>
      </c>
      <c r="G15" s="40">
        <f t="shared" si="0"/>
        <v>36693.2</v>
      </c>
      <c r="H15" s="40" t="s">
        <v>32</v>
      </c>
      <c r="I15" s="40">
        <f t="shared" si="0"/>
        <v>1531</v>
      </c>
    </row>
  </sheetData>
  <mergeCells count="16">
    <mergeCell ref="A1:N1"/>
    <mergeCell ref="A2:N2"/>
    <mergeCell ref="C3:G3"/>
    <mergeCell ref="H3:L3"/>
    <mergeCell ref="A10:I10"/>
    <mergeCell ref="A15:B15"/>
    <mergeCell ref="A3:A4"/>
    <mergeCell ref="B3:B4"/>
    <mergeCell ref="F5:F7"/>
    <mergeCell ref="G5:G7"/>
    <mergeCell ref="H12:H14"/>
    <mergeCell ref="K5:K7"/>
    <mergeCell ref="L5:L7"/>
    <mergeCell ref="M3:M4"/>
    <mergeCell ref="M5:M7"/>
    <mergeCell ref="N3:N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workbookViewId="0">
      <selection activeCell="I10" sqref="I10"/>
    </sheetView>
  </sheetViews>
  <sheetFormatPr defaultColWidth="9.23333333333333" defaultRowHeight="13.5" outlineLevelRow="6"/>
  <cols>
    <col min="3" max="3" width="17.3083333333333" customWidth="true"/>
    <col min="4" max="4" width="15.15" customWidth="true"/>
    <col min="5" max="5" width="16.1833333333333" customWidth="true"/>
    <col min="6" max="6" width="21.95" customWidth="true"/>
    <col min="7" max="7" width="10.5666666666667" customWidth="true"/>
    <col min="8" max="8" width="11.05" customWidth="true"/>
    <col min="9" max="9" width="16" customWidth="true"/>
    <col min="10" max="10" width="18.4583333333333" customWidth="true"/>
    <col min="11" max="11" width="13.6166666666667" customWidth="true"/>
  </cols>
  <sheetData>
    <row r="1" ht="18.75" spans="1:11">
      <c r="A1" s="15" t="s">
        <v>33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ht="15" spans="1:11">
      <c r="A2" s="17" t="s">
        <v>1</v>
      </c>
      <c r="B2" s="18" t="s">
        <v>2</v>
      </c>
      <c r="C2" s="18" t="s">
        <v>34</v>
      </c>
      <c r="D2" s="19" t="s">
        <v>35</v>
      </c>
      <c r="E2" s="19"/>
      <c r="F2" s="18" t="s">
        <v>36</v>
      </c>
      <c r="G2" s="22" t="s">
        <v>37</v>
      </c>
      <c r="H2" s="22" t="s">
        <v>38</v>
      </c>
      <c r="I2" s="27" t="s">
        <v>39</v>
      </c>
      <c r="J2" s="27"/>
      <c r="K2" s="27"/>
    </row>
    <row r="3" ht="15" spans="1:11">
      <c r="A3" s="17"/>
      <c r="B3" s="18"/>
      <c r="C3" s="18"/>
      <c r="D3" s="19" t="s">
        <v>40</v>
      </c>
      <c r="E3" s="23" t="s">
        <v>41</v>
      </c>
      <c r="F3" s="18"/>
      <c r="G3" s="22"/>
      <c r="H3" s="22"/>
      <c r="I3" s="27" t="s">
        <v>42</v>
      </c>
      <c r="J3" s="27" t="s">
        <v>43</v>
      </c>
      <c r="K3" s="27" t="s">
        <v>44</v>
      </c>
    </row>
    <row r="4" spans="1:11">
      <c r="A4" s="9">
        <v>1</v>
      </c>
      <c r="B4" s="10" t="s">
        <v>45</v>
      </c>
      <c r="C4" s="10">
        <v>9502</v>
      </c>
      <c r="D4" s="10">
        <v>699</v>
      </c>
      <c r="E4" s="10">
        <v>0</v>
      </c>
      <c r="F4" s="10">
        <v>9147</v>
      </c>
      <c r="G4" s="24">
        <f t="shared" ref="G4:G6" si="0">C4+D4</f>
        <v>10201</v>
      </c>
      <c r="H4" s="24">
        <f t="shared" ref="H4:H6" si="1">F4+E4</f>
        <v>9147</v>
      </c>
      <c r="I4" s="24">
        <v>21104</v>
      </c>
      <c r="J4" s="24">
        <v>42879</v>
      </c>
      <c r="K4" s="24">
        <v>41190</v>
      </c>
    </row>
    <row r="5" spans="1:11">
      <c r="A5" s="9">
        <v>2</v>
      </c>
      <c r="B5" s="10" t="s">
        <v>46</v>
      </c>
      <c r="C5" s="20">
        <v>612</v>
      </c>
      <c r="D5" s="20">
        <v>155</v>
      </c>
      <c r="E5" s="20">
        <v>489</v>
      </c>
      <c r="F5" s="20">
        <v>12827</v>
      </c>
      <c r="G5" s="25">
        <f t="shared" si="0"/>
        <v>767</v>
      </c>
      <c r="H5" s="25">
        <f t="shared" si="1"/>
        <v>13316</v>
      </c>
      <c r="I5" s="25">
        <v>1981</v>
      </c>
      <c r="J5" s="25">
        <v>0</v>
      </c>
      <c r="K5" s="25">
        <v>0</v>
      </c>
    </row>
    <row r="6" spans="1:11">
      <c r="A6" s="9">
        <v>3</v>
      </c>
      <c r="B6" s="10" t="s">
        <v>47</v>
      </c>
      <c r="C6" s="20">
        <v>203</v>
      </c>
      <c r="D6" s="20">
        <v>0</v>
      </c>
      <c r="E6" s="20">
        <v>0</v>
      </c>
      <c r="F6" s="20">
        <v>16238</v>
      </c>
      <c r="G6" s="25">
        <f t="shared" si="0"/>
        <v>203</v>
      </c>
      <c r="H6" s="25">
        <f t="shared" si="1"/>
        <v>16238</v>
      </c>
      <c r="I6" s="25">
        <v>750</v>
      </c>
      <c r="J6" s="25">
        <v>0</v>
      </c>
      <c r="K6" s="25">
        <v>980</v>
      </c>
    </row>
    <row r="7" spans="1:11">
      <c r="A7" s="21" t="s">
        <v>9</v>
      </c>
      <c r="B7" s="21"/>
      <c r="C7" s="21"/>
      <c r="D7" s="21"/>
      <c r="E7" s="21"/>
      <c r="F7" s="21"/>
      <c r="G7" s="26">
        <f t="shared" ref="G7:K7" si="2">SUM(G4:G6)</f>
        <v>11171</v>
      </c>
      <c r="H7" s="26">
        <f t="shared" si="2"/>
        <v>38701</v>
      </c>
      <c r="I7" s="26">
        <f t="shared" si="2"/>
        <v>23835</v>
      </c>
      <c r="J7" s="26">
        <f t="shared" si="2"/>
        <v>42879</v>
      </c>
      <c r="K7" s="26">
        <f t="shared" si="2"/>
        <v>42170</v>
      </c>
    </row>
  </sheetData>
  <mergeCells count="10">
    <mergeCell ref="A1:K1"/>
    <mergeCell ref="D2:E2"/>
    <mergeCell ref="I2:K2"/>
    <mergeCell ref="A7:F7"/>
    <mergeCell ref="A2:A3"/>
    <mergeCell ref="B2:B3"/>
    <mergeCell ref="C2:C3"/>
    <mergeCell ref="F2:F3"/>
    <mergeCell ref="G2:G3"/>
    <mergeCell ref="H2:H3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workbookViewId="0">
      <selection activeCell="I10" sqref="I10"/>
    </sheetView>
  </sheetViews>
  <sheetFormatPr defaultColWidth="9.23333333333333" defaultRowHeight="13.5" outlineLevelRow="4" outlineLevelCol="6"/>
  <cols>
    <col min="3" max="3" width="15.0583333333333" customWidth="true"/>
    <col min="5" max="5" width="16.5083333333333" customWidth="true"/>
  </cols>
  <sheetData>
    <row r="1" ht="18.75" spans="1:7">
      <c r="A1" s="4" t="s">
        <v>48</v>
      </c>
      <c r="B1" s="5"/>
      <c r="C1" s="5"/>
      <c r="D1" s="5"/>
      <c r="E1" s="5"/>
      <c r="F1" s="5"/>
      <c r="G1" s="12"/>
    </row>
    <row r="2" s="3" customFormat="true" ht="40.5" spans="1:7">
      <c r="A2" s="6" t="s">
        <v>1</v>
      </c>
      <c r="B2" s="7" t="s">
        <v>2</v>
      </c>
      <c r="C2" s="8" t="s">
        <v>49</v>
      </c>
      <c r="D2" s="7" t="s">
        <v>50</v>
      </c>
      <c r="E2" s="7" t="s">
        <v>51</v>
      </c>
      <c r="F2" s="7" t="s">
        <v>50</v>
      </c>
      <c r="G2" s="13" t="s">
        <v>52</v>
      </c>
    </row>
    <row r="3" spans="1:7">
      <c r="A3" s="9">
        <v>1</v>
      </c>
      <c r="B3" s="10" t="s">
        <v>45</v>
      </c>
      <c r="C3" s="10">
        <f>各市计划任务数据!G4</f>
        <v>10201</v>
      </c>
      <c r="D3" s="11">
        <v>0.5</v>
      </c>
      <c r="E3" s="10">
        <f>各市计划任务数据!I4</f>
        <v>21104</v>
      </c>
      <c r="F3" s="11">
        <v>0.5</v>
      </c>
      <c r="G3" s="14">
        <f>C3*$D$3+E3*$F$3</f>
        <v>15652.5</v>
      </c>
    </row>
    <row r="4" spans="1:7">
      <c r="A4" s="9">
        <v>2</v>
      </c>
      <c r="B4" s="10" t="s">
        <v>46</v>
      </c>
      <c r="C4" s="10">
        <f>各市计划任务数据!G5</f>
        <v>767</v>
      </c>
      <c r="D4" s="11"/>
      <c r="E4" s="10">
        <f>各市计划任务数据!I5</f>
        <v>1981</v>
      </c>
      <c r="F4" s="11"/>
      <c r="G4" s="14">
        <f>C4*$D$3+E4*$F$3</f>
        <v>1374</v>
      </c>
    </row>
    <row r="5" spans="1:7">
      <c r="A5" s="9">
        <v>3</v>
      </c>
      <c r="B5" s="10" t="s">
        <v>47</v>
      </c>
      <c r="C5" s="10">
        <f>各市计划任务数据!G6</f>
        <v>203</v>
      </c>
      <c r="D5" s="11"/>
      <c r="E5" s="10">
        <f>各市计划任务数据!I6</f>
        <v>750</v>
      </c>
      <c r="F5" s="11"/>
      <c r="G5" s="14">
        <f>C5*$D$3+E5*$F$3</f>
        <v>476.5</v>
      </c>
    </row>
  </sheetData>
  <mergeCells count="3">
    <mergeCell ref="A1:G1"/>
    <mergeCell ref="D3:D5"/>
    <mergeCell ref="F3:F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F6"/>
  <sheetViews>
    <sheetView workbookViewId="0">
      <selection activeCell="I10" sqref="I10"/>
    </sheetView>
  </sheetViews>
  <sheetFormatPr defaultColWidth="9.23333333333333" defaultRowHeight="13.5" outlineLevelRow="5" outlineLevelCol="5"/>
  <cols>
    <col min="1" max="1" width="15.15" customWidth="true"/>
    <col min="2" max="2" width="22.4583333333333" customWidth="true"/>
    <col min="3" max="3" width="32.15" customWidth="true"/>
    <col min="4" max="4" width="15.15" customWidth="true"/>
    <col min="5" max="5" width="22.4583333333333" customWidth="true"/>
  </cols>
  <sheetData>
    <row r="3" ht="15" spans="2:6">
      <c r="B3" s="1" t="s">
        <v>25</v>
      </c>
      <c r="C3" s="1" t="s">
        <v>53</v>
      </c>
      <c r="D3" s="1" t="s">
        <v>54</v>
      </c>
      <c r="E3" s="1" t="s">
        <v>27</v>
      </c>
      <c r="F3" s="2" t="s">
        <v>29</v>
      </c>
    </row>
    <row r="4" spans="2:6">
      <c r="B4">
        <f>各市计划任务数据!G7</f>
        <v>11171</v>
      </c>
      <c r="C4">
        <f>各市计划任务数据!I7</f>
        <v>23835</v>
      </c>
      <c r="D4">
        <v>1.2</v>
      </c>
      <c r="E4">
        <f>各市计划任务数据!H7</f>
        <v>38701</v>
      </c>
      <c r="F4">
        <f>B4*D4+C4*D4+E4</f>
        <v>80708.2</v>
      </c>
    </row>
    <row r="5" ht="15" spans="2:4">
      <c r="B5" s="1" t="s">
        <v>55</v>
      </c>
      <c r="D5" s="1" t="s">
        <v>56</v>
      </c>
    </row>
    <row r="6" spans="2:4">
      <c r="B6">
        <f>(B4*D4+C4*D4)/F4</f>
        <v>0.520482429294669</v>
      </c>
      <c r="D6">
        <f>E4/F4</f>
        <v>0.479517570705331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总表</vt:lpstr>
      <vt:lpstr>城中村改造资金 </vt:lpstr>
      <vt:lpstr>奖励资金</vt:lpstr>
      <vt:lpstr>各市计划任务数据</vt:lpstr>
      <vt:lpstr>拆除新建因素</vt:lpstr>
      <vt:lpstr>权重系数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gaoyuan</dc:creator>
  <cp:lastModifiedBy>szj</cp:lastModifiedBy>
  <dcterms:created xsi:type="dcterms:W3CDTF">2025-05-20T05:25:00Z</dcterms:created>
  <dcterms:modified xsi:type="dcterms:W3CDTF">2025-05-27T09:44:25Z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7C8C4A0C96C388D37CCB2A68CE673ACD_43</vt:lpwstr>
  </property>
  <property fmtid="{D5CDD505-2E9C-101B-9397-08002B2CF9AE}" pid="3" name="KSOProductBuildVer">
    <vt:lpwstr>2052-11.8.2.10386</vt:lpwstr>
  </property>
</Properties>
</file>